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ño 2023\"/>
    </mc:Choice>
  </mc:AlternateContent>
  <bookViews>
    <workbookView xWindow="0" yWindow="0" windowWidth="20490" windowHeight="7530"/>
  </bookViews>
  <sheets>
    <sheet name="Balance General " sheetId="1" r:id="rId1"/>
  </sheets>
  <externalReferences>
    <externalReference r:id="rId2"/>
  </externalReferences>
  <definedNames>
    <definedName name="_xlnm.Print_Area" localSheetId="0">'Balance General '!$A$1:$I$105</definedName>
    <definedName name="_xlnm.Print_Titles" localSheetId="0">'Balance General 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5" i="1" l="1"/>
  <c r="D94" i="1"/>
  <c r="D93" i="1"/>
  <c r="D89" i="1"/>
  <c r="E88" i="1"/>
  <c r="D85" i="1"/>
  <c r="D84" i="1"/>
  <c r="D83" i="1"/>
  <c r="D82" i="1"/>
  <c r="D80" i="1"/>
  <c r="D79" i="1"/>
  <c r="E78" i="1"/>
  <c r="K104" i="1" s="1"/>
  <c r="D73" i="1"/>
  <c r="D71" i="1"/>
  <c r="D70" i="1"/>
  <c r="D66" i="1"/>
  <c r="D64" i="1"/>
  <c r="E63" i="1" s="1"/>
  <c r="D62" i="1"/>
  <c r="D61" i="1"/>
  <c r="D60" i="1"/>
  <c r="D59" i="1"/>
  <c r="D58" i="1"/>
  <c r="D57" i="1"/>
  <c r="D56" i="1"/>
  <c r="D54" i="1"/>
  <c r="D53" i="1"/>
  <c r="D52" i="1"/>
  <c r="D51" i="1"/>
  <c r="D50" i="1"/>
  <c r="D49" i="1"/>
  <c r="D47" i="1"/>
  <c r="D46" i="1"/>
  <c r="E45" i="1"/>
  <c r="D44" i="1"/>
  <c r="E43" i="1" s="1"/>
  <c r="E22" i="1" s="1"/>
  <c r="D40" i="1"/>
  <c r="E39" i="1"/>
  <c r="E24" i="1"/>
  <c r="D21" i="1"/>
  <c r="D20" i="1"/>
  <c r="D19" i="1"/>
  <c r="D18" i="1"/>
  <c r="D17" i="1"/>
  <c r="E15" i="1"/>
  <c r="E14" i="1"/>
  <c r="D13" i="1"/>
  <c r="E12" i="1"/>
  <c r="D11" i="1"/>
  <c r="E10" i="1"/>
  <c r="E8" i="1"/>
  <c r="D9" i="1" s="1"/>
  <c r="E7" i="1" l="1"/>
  <c r="D23" i="1"/>
  <c r="E6" i="1" l="1"/>
  <c r="K103" i="1"/>
  <c r="K105" i="1" s="1"/>
</calcChain>
</file>

<file path=xl/comments1.xml><?xml version="1.0" encoding="utf-8"?>
<comments xmlns="http://schemas.openxmlformats.org/spreadsheetml/2006/main">
  <authors>
    <author>Suanny Colon</author>
  </authors>
  <commentList>
    <comment ref="D20" authorId="0" shapeId="0">
      <text>
        <r>
          <rPr>
            <b/>
            <sz val="9"/>
            <color indexed="81"/>
            <rFont val="Tahoma"/>
            <family val="2"/>
          </rPr>
          <t>Suanny Colon:</t>
        </r>
        <r>
          <rPr>
            <sz val="9"/>
            <color indexed="81"/>
            <rFont val="Tahoma"/>
            <family val="2"/>
          </rPr>
          <t xml:space="preserve">
pend. Conciliar con sigef</t>
        </r>
      </text>
    </comment>
    <comment ref="B41" authorId="0" shapeId="0">
      <text>
        <r>
          <rPr>
            <b/>
            <sz val="9"/>
            <color indexed="81"/>
            <rFont val="Tahoma"/>
            <charset val="1"/>
          </rPr>
          <t>Suanny Colon:</t>
        </r>
        <r>
          <rPr>
            <sz val="9"/>
            <color indexed="81"/>
            <rFont val="Tahoma"/>
            <charset val="1"/>
          </rPr>
          <t xml:space="preserve">
pendiente recibir 3 laptop de PROVESOL LB.2537 28/12/2023
</t>
        </r>
      </text>
    </comment>
  </commentList>
</comments>
</file>

<file path=xl/sharedStrings.xml><?xml version="1.0" encoding="utf-8"?>
<sst xmlns="http://schemas.openxmlformats.org/spreadsheetml/2006/main" count="97" uniqueCount="88">
  <si>
    <t xml:space="preserve">Instituto De Desarrollo y Credito Corporativo (IDECOOP)  </t>
  </si>
  <si>
    <t>Balance General</t>
  </si>
  <si>
    <t>Al 31  de Diciembre  2023</t>
  </si>
  <si>
    <t xml:space="preserve"> (Valores en RD$)</t>
  </si>
  <si>
    <t>Activos</t>
  </si>
  <si>
    <t>Activos corrientes</t>
  </si>
  <si>
    <t>Disponibilidades</t>
  </si>
  <si>
    <t>Moneda Nacional</t>
  </si>
  <si>
    <t>CAJA GENERAL</t>
  </si>
  <si>
    <t xml:space="preserve">CAJA GENERAL </t>
  </si>
  <si>
    <t>Cajas Chica</t>
  </si>
  <si>
    <t>Caja Chica</t>
  </si>
  <si>
    <t>Bancos, Instituciones Financieras y Cooperativas</t>
  </si>
  <si>
    <t>Cuentas Corrientes</t>
  </si>
  <si>
    <t>Banco de Reservas (106000489)</t>
  </si>
  <si>
    <t>Banco de Reservas (102418870)</t>
  </si>
  <si>
    <t>Ingresos del Gobierno</t>
  </si>
  <si>
    <t>Banco de Reservas (102493863)</t>
  </si>
  <si>
    <t>Banco de Reservas (102524548)UT</t>
  </si>
  <si>
    <t>Banco de Reservas (9603978996)</t>
  </si>
  <si>
    <t>Activos Diferidos</t>
  </si>
  <si>
    <t>Fianzas y Depositos</t>
  </si>
  <si>
    <t>Deposito Agua y Basura</t>
  </si>
  <si>
    <t>Deposito de Telefono</t>
  </si>
  <si>
    <t>Deposito de Alquileres</t>
  </si>
  <si>
    <t>Deposito de Electricidad</t>
  </si>
  <si>
    <t>Deposito Cuenta CCC-CA</t>
  </si>
  <si>
    <t>Carmen Antonia Segura</t>
  </si>
  <si>
    <t>Rosa Rodriguez</t>
  </si>
  <si>
    <t>Elizabeth Alcantara</t>
  </si>
  <si>
    <t>Abraham Abukama Cabrera</t>
  </si>
  <si>
    <t>Ramon</t>
  </si>
  <si>
    <t>Deulin</t>
  </si>
  <si>
    <t>Marichal</t>
  </si>
  <si>
    <t>Mildred</t>
  </si>
  <si>
    <t>Yohnny Wascar</t>
  </si>
  <si>
    <t>Gasto Pagado Por Adelantado</t>
  </si>
  <si>
    <t>Programa de Computo y Licenciamiento</t>
  </si>
  <si>
    <t>Compra activos fijos en transito</t>
  </si>
  <si>
    <t>Inventarios</t>
  </si>
  <si>
    <t>Inventarios de consumos materiales y suministros</t>
  </si>
  <si>
    <t>Activos No Corriente</t>
  </si>
  <si>
    <t>Bienes en Uso Neto</t>
  </si>
  <si>
    <t>Propiedad Planta y Equipos</t>
  </si>
  <si>
    <t>Edificios y Terrenos</t>
  </si>
  <si>
    <t>Mobiliario y enseres Equipo de Oficinas y Computos</t>
  </si>
  <si>
    <t xml:space="preserve">Mobiliario y enseres Equipo de Oficinas </t>
  </si>
  <si>
    <t>Equipos de Computos</t>
  </si>
  <si>
    <t>Equipos de Transporte</t>
  </si>
  <si>
    <t>Otros Activos</t>
  </si>
  <si>
    <t>Electrodomesticos</t>
  </si>
  <si>
    <t>Depreciacion Acumulada</t>
  </si>
  <si>
    <t>Mobiliario de Oficina</t>
  </si>
  <si>
    <t>Equipo de Transporte</t>
  </si>
  <si>
    <t>Equipo de Computos</t>
  </si>
  <si>
    <t>BIENES INTANGIBLES</t>
  </si>
  <si>
    <t>INVESTIGACIÓN Y DESARROLLO</t>
  </si>
  <si>
    <t>PROGRAMAS DE INFORMÁTICA Y BASE DE DATOS</t>
  </si>
  <si>
    <t>ESTUDIOS DE PREINVERSION</t>
  </si>
  <si>
    <t>MARCAS Y PATENTES</t>
  </si>
  <si>
    <t>LICENCIAS INFORMÁTICAS E INTELECTUALES, INDUSTRIALES Y COMER</t>
  </si>
  <si>
    <t>AMORTIZACION BIENES INTANGIBLES</t>
  </si>
  <si>
    <t>INVESTIGACION Y DESARROLLO</t>
  </si>
  <si>
    <t>PROGRAMAS DE INFORMATICA Y BASE DE DATOS</t>
  </si>
  <si>
    <t>LICENCIAS INFORMATICAS INTELECTUALES, INDUSTRIALES</t>
  </si>
  <si>
    <t>Pasivos</t>
  </si>
  <si>
    <t>Pasivos Corrientes</t>
  </si>
  <si>
    <t>Cuentas Por Pagar Año 2016</t>
  </si>
  <si>
    <t xml:space="preserve">Cuentas Por Pagar </t>
  </si>
  <si>
    <t>RETENCIONES Y ACUMULACIONES POR PAGAR</t>
  </si>
  <si>
    <t>ITBIS RETENIDO</t>
  </si>
  <si>
    <t>5% ESTADO</t>
  </si>
  <si>
    <t>10% ISR</t>
  </si>
  <si>
    <t>Capital Reservas y Superavit</t>
  </si>
  <si>
    <t>Patrimonio y Reservas</t>
  </si>
  <si>
    <t>Patrimonio Institucional</t>
  </si>
  <si>
    <t>Donaciones</t>
  </si>
  <si>
    <t>Resultado de Periodos Anteriores</t>
  </si>
  <si>
    <t>Ajustes Años Anteriores</t>
  </si>
  <si>
    <t>Ajustes Del Periodo</t>
  </si>
  <si>
    <t>Resultado Del Periodo</t>
  </si>
  <si>
    <t>TOTAL ACTIVOS  75,160,620.69</t>
  </si>
  <si>
    <t>TOTAL PASIVOS + PATRIMONIO 75,160,620.69</t>
  </si>
  <si>
    <t xml:space="preserve"> Firma del Contador General</t>
  </si>
  <si>
    <t xml:space="preserve"> Firma del Director  Financiero</t>
  </si>
  <si>
    <t xml:space="preserve">activos </t>
  </si>
  <si>
    <t>pasivos</t>
  </si>
  <si>
    <t>ROBERTO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</si>
</sst>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-* #,##0.00_-;\-* #,##0.00_-;_-* &quot;-&quot;??_-;_-@_-"/>
    <numFmt numFmtId="165" formatCode="_-* #,##0.00\ _€_-;\-* #,##0.00\ _€_-;_-* &quot;-&quot;??\ _€_-;_-@_-"/>
    <numFmt numFmtId="166" formatCode="_-* #,##0.00\ _$_-;\-* #,##0.00\ _$_-;_-* &quot;-&quot;??\ _$_-;_-@_-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sz val="14"/>
      <color theme="1"/>
      <name val="Calibri"/>
      <family val="2"/>
      <scheme val="minor"/>
    </font>
    <font>
      <b/>
      <sz val="9"/>
      <color rgb="FF231F20"/>
      <name val="Times New Roman"/>
      <family val="1"/>
    </font>
    <font>
      <b/>
      <sz val="10"/>
      <color rgb="FF231F2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231F20"/>
      <name val="Times New Roman"/>
      <family val="1"/>
    </font>
    <font>
      <b/>
      <u/>
      <sz val="9"/>
      <color rgb="FF231F20"/>
      <name val="Times New Roman"/>
      <family val="1"/>
    </font>
    <font>
      <sz val="10"/>
      <color rgb="FF231F20"/>
      <name val="Calibri"/>
      <family val="2"/>
      <scheme val="minor"/>
    </font>
    <font>
      <b/>
      <u/>
      <sz val="10"/>
      <color rgb="FF231F20"/>
      <name val="Times New Roman"/>
      <family val="1"/>
    </font>
    <font>
      <b/>
      <sz val="10"/>
      <color rgb="FF231F20"/>
      <name val="Calibri"/>
      <family val="2"/>
      <scheme val="minor"/>
    </font>
    <font>
      <sz val="9"/>
      <color rgb="FF231F20"/>
      <name val="Times New Roman"/>
      <family val="1"/>
    </font>
    <font>
      <b/>
      <sz val="10"/>
      <color rgb="FF231F20"/>
      <name val="Calibri"/>
      <family val="2"/>
    </font>
    <font>
      <sz val="11"/>
      <name val="Calibri"/>
      <family val="2"/>
      <scheme val="minor"/>
    </font>
    <font>
      <sz val="9"/>
      <name val="Times New Roman"/>
      <family val="1"/>
    </font>
    <font>
      <sz val="10"/>
      <name val="Times New Roman"/>
      <family val="1"/>
    </font>
    <font>
      <b/>
      <u/>
      <sz val="9"/>
      <name val="Times New Roman"/>
      <family val="1"/>
    </font>
    <font>
      <sz val="10"/>
      <name val="Calibri"/>
      <family val="2"/>
      <scheme val="minor"/>
    </font>
    <font>
      <b/>
      <u/>
      <sz val="10"/>
      <color rgb="FFFF0000"/>
      <name val="Times New Roman"/>
      <family val="1"/>
    </font>
    <font>
      <b/>
      <u val="singleAccounting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 val="singleAccounting"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0">
    <xf numFmtId="0" fontId="0" fillId="0" borderId="0" xfId="0"/>
    <xf numFmtId="0" fontId="4" fillId="0" borderId="0" xfId="0" applyFont="1" applyAlignment="1">
      <alignment horizontal="center" vertical="center"/>
    </xf>
    <xf numFmtId="164" fontId="1" fillId="0" borderId="0" xfId="1" applyFont="1"/>
    <xf numFmtId="164" fontId="1" fillId="0" borderId="0" xfId="1" applyFont="1" applyFill="1"/>
    <xf numFmtId="0" fontId="0" fillId="0" borderId="0" xfId="0" applyFill="1"/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164" fontId="9" fillId="0" borderId="0" xfId="1" applyFont="1" applyAlignment="1">
      <alignment vertical="center" wrapText="1"/>
    </xf>
    <xf numFmtId="43" fontId="0" fillId="0" borderId="0" xfId="0" applyNumberFormat="1"/>
    <xf numFmtId="0" fontId="10" fillId="0" borderId="0" xfId="0" applyFont="1" applyAlignment="1">
      <alignment vertical="center" wrapText="1"/>
    </xf>
    <xf numFmtId="164" fontId="9" fillId="0" borderId="0" xfId="1" applyFont="1" applyBorder="1" applyAlignment="1">
      <alignment vertical="center" wrapText="1"/>
    </xf>
    <xf numFmtId="0" fontId="11" fillId="0" borderId="0" xfId="0" applyFont="1" applyAlignment="1">
      <alignment horizontal="left" vertical="center" wrapText="1" indent="1"/>
    </xf>
    <xf numFmtId="165" fontId="11" fillId="0" borderId="0" xfId="1" applyNumberFormat="1" applyFont="1" applyBorder="1" applyAlignment="1">
      <alignment horizontal="center" vertical="center" wrapText="1"/>
    </xf>
    <xf numFmtId="164" fontId="11" fillId="0" borderId="0" xfId="1" applyFont="1" applyBorder="1" applyAlignment="1">
      <alignment horizontal="center" vertical="center" wrapText="1"/>
    </xf>
    <xf numFmtId="0" fontId="0" fillId="2" borderId="0" xfId="0" applyFill="1"/>
    <xf numFmtId="164" fontId="8" fillId="0" borderId="0" xfId="1" applyFont="1" applyFill="1" applyBorder="1"/>
    <xf numFmtId="164" fontId="7" fillId="0" borderId="0" xfId="1" applyFont="1" applyBorder="1" applyAlignment="1">
      <alignment horizontal="center" vertical="center" wrapText="1"/>
    </xf>
    <xf numFmtId="164" fontId="8" fillId="0" borderId="0" xfId="1" applyFont="1" applyBorder="1"/>
    <xf numFmtId="164" fontId="12" fillId="0" borderId="0" xfId="1" applyFont="1" applyBorder="1" applyAlignment="1">
      <alignment horizontal="center" vertical="center" wrapText="1"/>
    </xf>
    <xf numFmtId="164" fontId="13" fillId="0" borderId="0" xfId="1" applyFont="1" applyFill="1" applyBorder="1" applyAlignment="1">
      <alignment horizontal="center" vertical="center" wrapText="1"/>
    </xf>
    <xf numFmtId="164" fontId="14" fillId="0" borderId="0" xfId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64" fontId="15" fillId="0" borderId="0" xfId="1" applyFont="1" applyBorder="1" applyAlignment="1">
      <alignment horizontal="center" vertical="center" wrapText="1"/>
    </xf>
    <xf numFmtId="43" fontId="0" fillId="2" borderId="0" xfId="0" applyNumberFormat="1" applyFill="1"/>
    <xf numFmtId="164" fontId="15" fillId="0" borderId="0" xfId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164" fontId="5" fillId="0" borderId="0" xfId="1" applyFont="1" applyBorder="1" applyAlignment="1">
      <alignment vertical="center" wrapText="1"/>
    </xf>
    <xf numFmtId="164" fontId="8" fillId="0" borderId="0" xfId="1" applyFont="1" applyFill="1" applyBorder="1" applyAlignment="1">
      <alignment vertical="center" wrapText="1"/>
    </xf>
    <xf numFmtId="0" fontId="16" fillId="0" borderId="0" xfId="0" applyFont="1" applyAlignment="1">
      <alignment horizontal="right" vertical="center" wrapText="1"/>
    </xf>
    <xf numFmtId="164" fontId="11" fillId="0" borderId="0" xfId="1" applyFont="1" applyFill="1" applyBorder="1" applyAlignment="1">
      <alignment horizontal="right" vertical="center" wrapText="1"/>
    </xf>
    <xf numFmtId="164" fontId="7" fillId="0" borderId="0" xfId="1" applyFont="1" applyBorder="1" applyAlignment="1">
      <alignment horizontal="right" vertical="center" wrapText="1"/>
    </xf>
    <xf numFmtId="43" fontId="0" fillId="0" borderId="0" xfId="0" applyNumberFormat="1" applyFill="1"/>
    <xf numFmtId="164" fontId="14" fillId="0" borderId="0" xfId="1" applyFont="1" applyFill="1" applyBorder="1" applyAlignment="1">
      <alignment horizontal="center" vertical="center" wrapText="1"/>
    </xf>
    <xf numFmtId="164" fontId="17" fillId="0" borderId="0" xfId="1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164" fontId="16" fillId="0" borderId="0" xfId="1" applyFont="1" applyBorder="1" applyAlignment="1">
      <alignment horizontal="center" vertical="center" wrapText="1"/>
    </xf>
    <xf numFmtId="164" fontId="11" fillId="0" borderId="0" xfId="1" applyFont="1" applyFill="1" applyBorder="1" applyAlignment="1">
      <alignment horizontal="center" vertical="center" wrapText="1"/>
    </xf>
    <xf numFmtId="0" fontId="11" fillId="2" borderId="0" xfId="0" applyFont="1" applyFill="1" applyAlignment="1">
      <alignment vertical="center" wrapText="1"/>
    </xf>
    <xf numFmtId="0" fontId="13" fillId="2" borderId="0" xfId="0" applyFont="1" applyFill="1" applyAlignment="1">
      <alignment vertical="center" wrapText="1"/>
    </xf>
    <xf numFmtId="164" fontId="0" fillId="0" borderId="0" xfId="0" applyNumberFormat="1"/>
    <xf numFmtId="0" fontId="18" fillId="0" borderId="0" xfId="0" applyFont="1"/>
    <xf numFmtId="164" fontId="19" fillId="0" borderId="0" xfId="1" applyFont="1" applyBorder="1" applyAlignment="1">
      <alignment horizontal="center" vertical="center" wrapText="1"/>
    </xf>
    <xf numFmtId="164" fontId="20" fillId="0" borderId="0" xfId="1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164" fontId="21" fillId="0" borderId="0" xfId="1" applyFont="1" applyFill="1" applyBorder="1" applyAlignment="1">
      <alignment horizontal="center" vertical="center" wrapText="1"/>
    </xf>
    <xf numFmtId="166" fontId="0" fillId="0" borderId="0" xfId="0" applyNumberFormat="1"/>
    <xf numFmtId="164" fontId="0" fillId="0" borderId="0" xfId="0" applyNumberFormat="1" applyFill="1"/>
    <xf numFmtId="0" fontId="22" fillId="0" borderId="0" xfId="0" applyFont="1" applyAlignment="1">
      <alignment vertical="center" wrapText="1"/>
    </xf>
    <xf numFmtId="164" fontId="23" fillId="0" borderId="0" xfId="1" applyFont="1" applyFill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164" fontId="12" fillId="0" borderId="0" xfId="1" applyFont="1" applyFill="1" applyBorder="1" applyAlignment="1">
      <alignment horizontal="center" vertical="center" wrapText="1"/>
    </xf>
    <xf numFmtId="164" fontId="7" fillId="0" borderId="0" xfId="1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3" fillId="0" borderId="0" xfId="0" applyFont="1"/>
    <xf numFmtId="164" fontId="0" fillId="0" borderId="0" xfId="1" applyFont="1"/>
    <xf numFmtId="164" fontId="6" fillId="0" borderId="0" xfId="1" applyFont="1" applyFill="1" applyBorder="1" applyAlignment="1">
      <alignment horizontal="center" vertical="center" wrapText="1"/>
    </xf>
    <xf numFmtId="164" fontId="2" fillId="0" borderId="0" xfId="1" applyFont="1" applyFill="1"/>
    <xf numFmtId="0" fontId="13" fillId="0" borderId="0" xfId="0" applyFont="1" applyFill="1" applyAlignment="1">
      <alignment vertical="center" wrapText="1"/>
    </xf>
    <xf numFmtId="164" fontId="24" fillId="0" borderId="0" xfId="1" applyFont="1" applyFill="1"/>
    <xf numFmtId="164" fontId="25" fillId="0" borderId="0" xfId="1" applyFont="1" applyFill="1" applyAlignment="1">
      <alignment horizontal="center"/>
    </xf>
    <xf numFmtId="164" fontId="0" fillId="0" borderId="0" xfId="1" applyFont="1" applyFill="1"/>
    <xf numFmtId="0" fontId="9" fillId="0" borderId="1" xfId="0" applyFont="1" applyBorder="1"/>
    <xf numFmtId="164" fontId="9" fillId="0" borderId="2" xfId="1" applyFont="1" applyBorder="1"/>
    <xf numFmtId="164" fontId="24" fillId="0" borderId="3" xfId="0" applyNumberFormat="1" applyFont="1" applyBorder="1"/>
    <xf numFmtId="0" fontId="0" fillId="0" borderId="3" xfId="0" applyBorder="1"/>
    <xf numFmtId="164" fontId="1" fillId="0" borderId="4" xfId="1" applyFont="1" applyBorder="1"/>
    <xf numFmtId="0" fontId="8" fillId="0" borderId="0" xfId="0" applyFont="1"/>
    <xf numFmtId="164" fontId="26" fillId="0" borderId="0" xfId="1" applyFont="1"/>
    <xf numFmtId="164" fontId="24" fillId="0" borderId="0" xfId="0" applyNumberFormat="1" applyFont="1"/>
    <xf numFmtId="0" fontId="27" fillId="0" borderId="5" xfId="0" applyFont="1" applyBorder="1"/>
    <xf numFmtId="164" fontId="8" fillId="0" borderId="0" xfId="1" applyFont="1" applyFill="1"/>
    <xf numFmtId="164" fontId="0" fillId="0" borderId="5" xfId="0" applyNumberFormat="1" applyBorder="1"/>
    <xf numFmtId="0" fontId="0" fillId="0" borderId="5" xfId="0" applyBorder="1"/>
    <xf numFmtId="0" fontId="3" fillId="0" borderId="0" xfId="0" applyFont="1" applyAlignment="1">
      <alignment horizontal="center"/>
    </xf>
    <xf numFmtId="164" fontId="3" fillId="0" borderId="0" xfId="0" applyNumberFormat="1" applyFont="1"/>
    <xf numFmtId="164" fontId="9" fillId="0" borderId="0" xfId="0" applyNumberFormat="1" applyFont="1"/>
    <xf numFmtId="164" fontId="3" fillId="0" borderId="0" xfId="0" applyNumberFormat="1" applyFont="1" applyAlignment="1">
      <alignment horizontal="center"/>
    </xf>
    <xf numFmtId="0" fontId="9" fillId="0" borderId="0" xfId="0" applyFon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0</xdr:row>
      <xdr:rowOff>0</xdr:rowOff>
    </xdr:from>
    <xdr:to>
      <xdr:col>1</xdr:col>
      <xdr:colOff>381000</xdr:colOff>
      <xdr:row>4</xdr:row>
      <xdr:rowOff>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3875" y="0"/>
          <a:ext cx="10191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ALANCE%20GENERAL%20definitivo%20DICIEMBRE%202023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e Gral Agosto 2023 "/>
      <sheetName val="Estado resultado acum agosto 23"/>
      <sheetName val="ACTIVOS DESCARTADOS"/>
      <sheetName val="BIENES INTANGIBLES"/>
      <sheetName val="DEPRECIACION"/>
      <sheetName val="Estado resultado mes diciembre"/>
      <sheetName val="presupuesto"/>
      <sheetName val="Estado de resultado diciembre"/>
      <sheetName val="Balance General "/>
      <sheetName val="ed (2)"/>
      <sheetName val="Hoja3"/>
      <sheetName val="CUADRE ACTIVOS FIJOS"/>
      <sheetName val="DEPRECIACION ACTIVOS F "/>
      <sheetName val="ACTIVOS FIJOS CUADRE"/>
      <sheetName val="ACTIVOS F"/>
      <sheetName val="Estado resultado mes agosto 23"/>
      <sheetName val="Estado resultado Julio corregid"/>
      <sheetName val="Bce Gral Julio 2023 corregido"/>
      <sheetName val="Estado de resultado agosto def."/>
      <sheetName val="Balance General agosto definiti"/>
      <sheetName val="ACTIVOS FIJOS"/>
      <sheetName val="Balance General Julio 2023"/>
      <sheetName val="Estado de resultado Julio "/>
      <sheetName val="Estado res. mes julio"/>
      <sheetName val="Hoja1"/>
      <sheetName val="Hoja6"/>
      <sheetName val="ED AJUSTES"/>
      <sheetName val="Hoja2"/>
      <sheetName val="Balance junio 2023"/>
      <sheetName val="Estado de resultado Junio"/>
      <sheetName val="resumen estados de resultad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17">
          <cell r="F117">
            <v>-4262066.0499999523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000"/>
  </sheetPr>
  <dimension ref="A1:O374"/>
  <sheetViews>
    <sheetView tabSelected="1" topLeftCell="A51" zoomScaleNormal="100" workbookViewId="0">
      <selection activeCell="K88" sqref="K88"/>
    </sheetView>
  </sheetViews>
  <sheetFormatPr baseColWidth="10" defaultColWidth="9.140625" defaultRowHeight="15" x14ac:dyDescent="0.25"/>
  <cols>
    <col min="1" max="1" width="17.42578125" customWidth="1"/>
    <col min="2" max="2" width="40.5703125" customWidth="1"/>
    <col min="3" max="3" width="2.5703125" customWidth="1"/>
    <col min="4" max="4" width="14.5703125" customWidth="1"/>
    <col min="5" max="5" width="16.5703125" customWidth="1"/>
    <col min="6" max="6" width="3.5703125" customWidth="1"/>
    <col min="7" max="7" width="1.28515625" customWidth="1"/>
    <col min="8" max="8" width="3.140625" customWidth="1"/>
    <col min="9" max="9" width="16.85546875" customWidth="1"/>
    <col min="10" max="10" width="11.42578125" customWidth="1"/>
    <col min="11" max="11" width="18.140625" bestFit="1" customWidth="1"/>
    <col min="12" max="12" width="20.28515625" style="2" customWidth="1"/>
    <col min="13" max="13" width="13.28515625" customWidth="1"/>
    <col min="14" max="256" width="11.42578125" customWidth="1"/>
  </cols>
  <sheetData>
    <row r="1" spans="1:15" ht="15.75" x14ac:dyDescent="0.25">
      <c r="B1" s="1" t="s">
        <v>0</v>
      </c>
      <c r="C1" s="1"/>
      <c r="D1" s="1"/>
      <c r="E1" s="1"/>
    </row>
    <row r="2" spans="1:15" ht="15.75" x14ac:dyDescent="0.25">
      <c r="B2" s="1" t="s">
        <v>1</v>
      </c>
      <c r="C2" s="1"/>
      <c r="D2" s="1"/>
      <c r="E2" s="1"/>
      <c r="L2" s="3"/>
      <c r="M2" s="4"/>
      <c r="N2" s="4"/>
      <c r="O2" s="4"/>
    </row>
    <row r="3" spans="1:15" ht="15.75" x14ac:dyDescent="0.25">
      <c r="B3" s="1" t="s">
        <v>2</v>
      </c>
      <c r="C3" s="1"/>
      <c r="D3" s="1"/>
      <c r="E3" s="1"/>
      <c r="L3" s="3"/>
      <c r="M3" s="4"/>
      <c r="N3" s="4"/>
      <c r="O3" s="4"/>
    </row>
    <row r="4" spans="1:15" ht="15.75" x14ac:dyDescent="0.25">
      <c r="B4" s="1" t="s">
        <v>3</v>
      </c>
      <c r="C4" s="1"/>
      <c r="D4" s="1"/>
      <c r="E4" s="1"/>
      <c r="L4" s="3"/>
      <c r="M4" s="4"/>
      <c r="N4" s="4"/>
      <c r="O4" s="4"/>
    </row>
    <row r="5" spans="1:15" ht="18.75" x14ac:dyDescent="0.25">
      <c r="B5" s="5"/>
      <c r="E5" s="6">
        <v>2023</v>
      </c>
      <c r="L5" s="3"/>
      <c r="M5" s="4"/>
      <c r="N5" s="4"/>
      <c r="O5" s="4"/>
    </row>
    <row r="6" spans="1:15" x14ac:dyDescent="0.25">
      <c r="A6">
        <v>1</v>
      </c>
      <c r="B6" s="7" t="s">
        <v>4</v>
      </c>
      <c r="C6" s="8"/>
      <c r="D6" s="8"/>
      <c r="E6" s="9">
        <f>E7+E45+E63</f>
        <v>75160620.690000013</v>
      </c>
      <c r="H6" s="10"/>
      <c r="I6" s="10"/>
      <c r="L6" s="3"/>
      <c r="M6" s="4"/>
      <c r="N6" s="4"/>
      <c r="O6" s="4"/>
    </row>
    <row r="7" spans="1:15" ht="15.75" x14ac:dyDescent="0.25">
      <c r="A7">
        <v>10</v>
      </c>
      <c r="B7" s="7" t="s">
        <v>5</v>
      </c>
      <c r="C7" s="11"/>
      <c r="E7" s="12">
        <f>E12+E14+E22+E10</f>
        <v>15492778.76</v>
      </c>
      <c r="G7" s="10"/>
      <c r="H7" s="10"/>
      <c r="I7" s="10"/>
      <c r="L7" s="3"/>
      <c r="M7" s="4"/>
      <c r="N7" s="4"/>
      <c r="O7" s="4"/>
    </row>
    <row r="8" spans="1:15" x14ac:dyDescent="0.25">
      <c r="A8">
        <v>101</v>
      </c>
      <c r="B8" s="13" t="s">
        <v>6</v>
      </c>
      <c r="C8" s="14"/>
      <c r="E8" s="15">
        <f>E12+E14+E10</f>
        <v>3644111.4999999981</v>
      </c>
      <c r="F8" s="16"/>
      <c r="G8" s="16"/>
      <c r="H8" s="16"/>
      <c r="I8" s="16"/>
      <c r="J8" s="16"/>
      <c r="L8" s="3"/>
      <c r="M8" s="4"/>
      <c r="N8" s="4"/>
      <c r="O8" s="4"/>
    </row>
    <row r="9" spans="1:15" x14ac:dyDescent="0.25">
      <c r="A9">
        <v>10101</v>
      </c>
      <c r="B9" s="13" t="s">
        <v>7</v>
      </c>
      <c r="D9" s="17">
        <f>E8</f>
        <v>3644111.4999999981</v>
      </c>
      <c r="E9" s="18"/>
      <c r="F9" s="16"/>
      <c r="G9" s="16"/>
      <c r="H9" s="16"/>
      <c r="I9" s="16"/>
      <c r="J9" s="16"/>
      <c r="L9" s="3"/>
      <c r="M9" s="4"/>
      <c r="N9" s="4"/>
      <c r="O9" s="4"/>
    </row>
    <row r="10" spans="1:15" x14ac:dyDescent="0.25">
      <c r="A10">
        <v>1010101</v>
      </c>
      <c r="B10" s="13" t="s">
        <v>8</v>
      </c>
      <c r="D10" s="17"/>
      <c r="E10" s="15">
        <f>+D11</f>
        <v>0</v>
      </c>
      <c r="F10" s="16"/>
      <c r="G10" s="16"/>
      <c r="H10" s="16"/>
      <c r="I10" s="16"/>
      <c r="J10" s="16"/>
      <c r="L10" s="3"/>
      <c r="M10" s="4"/>
      <c r="N10" s="4"/>
      <c r="O10" s="4"/>
    </row>
    <row r="11" spans="1:15" x14ac:dyDescent="0.25">
      <c r="A11">
        <v>101010101</v>
      </c>
      <c r="B11" s="13" t="s">
        <v>9</v>
      </c>
      <c r="D11" s="17">
        <f>13715.13-13715.13+51975-51975</f>
        <v>0</v>
      </c>
      <c r="E11" s="18"/>
      <c r="F11" s="16"/>
      <c r="G11" s="16"/>
      <c r="H11" s="16"/>
      <c r="I11" s="16"/>
      <c r="J11" s="16"/>
      <c r="L11" s="3"/>
      <c r="M11" s="4"/>
      <c r="N11" s="4"/>
      <c r="O11" s="4"/>
    </row>
    <row r="12" spans="1:15" x14ac:dyDescent="0.25">
      <c r="A12">
        <v>1010101</v>
      </c>
      <c r="B12" s="13" t="s">
        <v>10</v>
      </c>
      <c r="D12" s="4"/>
      <c r="E12" s="19">
        <f>+D13</f>
        <v>0</v>
      </c>
      <c r="F12" s="16"/>
      <c r="G12" s="16"/>
      <c r="H12" s="16"/>
      <c r="I12" s="16"/>
      <c r="J12" s="16"/>
      <c r="L12" s="3"/>
      <c r="M12" s="4"/>
      <c r="N12" s="4"/>
      <c r="O12" s="4"/>
    </row>
    <row r="13" spans="1:15" x14ac:dyDescent="0.25">
      <c r="A13">
        <v>101010103</v>
      </c>
      <c r="B13" s="7" t="s">
        <v>11</v>
      </c>
      <c r="C13" s="20"/>
      <c r="D13" s="21">
        <f>50000-50000</f>
        <v>0</v>
      </c>
      <c r="E13" s="22"/>
      <c r="F13" s="16"/>
      <c r="G13" s="16"/>
      <c r="H13" s="16"/>
      <c r="I13" s="16"/>
      <c r="J13" s="16"/>
      <c r="L13" s="3"/>
      <c r="M13" s="4"/>
      <c r="N13" s="4"/>
      <c r="O13" s="4"/>
    </row>
    <row r="14" spans="1:15" ht="27" customHeight="1" x14ac:dyDescent="0.25">
      <c r="A14">
        <v>1010102</v>
      </c>
      <c r="B14" s="7" t="s">
        <v>12</v>
      </c>
      <c r="C14" s="23"/>
      <c r="D14" s="4"/>
      <c r="E14" s="24">
        <f>E15</f>
        <v>3644111.4999999981</v>
      </c>
      <c r="F14" s="16"/>
      <c r="G14" s="16"/>
      <c r="H14" s="25"/>
      <c r="I14" s="16"/>
      <c r="J14" s="16"/>
      <c r="L14" s="3"/>
      <c r="M14" s="4"/>
      <c r="N14" s="4"/>
      <c r="O14" s="4"/>
    </row>
    <row r="15" spans="1:15" x14ac:dyDescent="0.25">
      <c r="A15">
        <v>101010201</v>
      </c>
      <c r="B15" s="7" t="s">
        <v>13</v>
      </c>
      <c r="C15" s="23"/>
      <c r="D15" s="4"/>
      <c r="E15" s="24">
        <f>D16+D17+D18+D19+D21+D20</f>
        <v>3644111.4999999981</v>
      </c>
      <c r="F15" s="16"/>
      <c r="G15" s="16"/>
      <c r="H15" s="16"/>
      <c r="I15" s="16"/>
      <c r="J15" s="16"/>
      <c r="K15" s="10"/>
      <c r="L15" s="3"/>
      <c r="M15" s="4"/>
      <c r="N15" s="4"/>
      <c r="O15" s="4"/>
    </row>
    <row r="16" spans="1:15" x14ac:dyDescent="0.25">
      <c r="A16">
        <v>10101020102</v>
      </c>
      <c r="B16" s="13" t="s">
        <v>14</v>
      </c>
      <c r="C16" s="20"/>
      <c r="D16" s="26">
        <v>0</v>
      </c>
      <c r="E16" s="22"/>
      <c r="F16" s="16"/>
      <c r="G16" s="16"/>
      <c r="H16" s="16"/>
      <c r="I16" s="16"/>
      <c r="J16" s="16"/>
      <c r="K16" s="2"/>
      <c r="L16" s="3"/>
      <c r="M16" s="4"/>
      <c r="N16" s="4"/>
      <c r="O16" s="4"/>
    </row>
    <row r="17" spans="1:15" x14ac:dyDescent="0.25">
      <c r="A17">
        <v>10101020103</v>
      </c>
      <c r="B17" s="13" t="s">
        <v>15</v>
      </c>
      <c r="C17" s="23"/>
      <c r="D17" s="21">
        <f>1352851.28-135160.34+115.75+162000-378.57-1521.1-44814.8-1225+18193.48-175+26446.32</f>
        <v>1376332.0199999998</v>
      </c>
      <c r="E17" s="22"/>
      <c r="F17" s="16"/>
      <c r="G17" s="16"/>
      <c r="H17" s="25"/>
      <c r="I17" s="16"/>
      <c r="J17" s="16"/>
      <c r="K17" s="2"/>
      <c r="L17" s="3"/>
      <c r="M17" s="4"/>
      <c r="N17" s="4"/>
      <c r="O17" s="4"/>
    </row>
    <row r="18" spans="1:15" ht="18.75" x14ac:dyDescent="0.25">
      <c r="A18">
        <v>10101020105</v>
      </c>
      <c r="B18" s="27" t="s">
        <v>16</v>
      </c>
      <c r="C18" s="28"/>
      <c r="D18" s="29">
        <f>19106991.57-44040983.24+26406766.82+205000</f>
        <v>1677775.1499999985</v>
      </c>
      <c r="E18" s="12"/>
      <c r="F18" s="16"/>
      <c r="G18" s="16"/>
      <c r="H18" s="16"/>
      <c r="I18" s="16"/>
      <c r="J18" s="16"/>
      <c r="L18" s="3"/>
      <c r="M18" s="4"/>
      <c r="N18" s="4"/>
      <c r="O18" s="4"/>
    </row>
    <row r="19" spans="1:15" x14ac:dyDescent="0.25">
      <c r="A19">
        <v>10101020106</v>
      </c>
      <c r="B19" s="13" t="s">
        <v>17</v>
      </c>
      <c r="C19" s="30"/>
      <c r="D19" s="31">
        <f>368283.11-178456.23-162000-275-325-325-325</f>
        <v>26576.879999999976</v>
      </c>
      <c r="E19" s="32"/>
      <c r="F19" s="16"/>
      <c r="G19" s="16"/>
      <c r="H19" s="16"/>
      <c r="I19" s="16"/>
      <c r="J19" s="16"/>
      <c r="L19" s="3"/>
      <c r="M19" s="4"/>
      <c r="N19" s="4"/>
      <c r="O19" s="4"/>
    </row>
    <row r="20" spans="1:15" x14ac:dyDescent="0.25">
      <c r="A20">
        <v>10101020108</v>
      </c>
      <c r="B20" s="13" t="s">
        <v>18</v>
      </c>
      <c r="C20" s="30"/>
      <c r="D20" s="31">
        <f>745964.14+854.91+12797.47+8263.31+29351.73-535533.86+600-205000</f>
        <v>57297.70000000007</v>
      </c>
      <c r="E20" s="32"/>
      <c r="F20" s="16"/>
      <c r="G20" s="16"/>
      <c r="H20" s="16"/>
      <c r="I20" s="16"/>
      <c r="J20" s="16"/>
      <c r="L20" s="3"/>
      <c r="M20" s="33"/>
      <c r="N20" s="4"/>
      <c r="O20" s="4"/>
    </row>
    <row r="21" spans="1:15" x14ac:dyDescent="0.25">
      <c r="A21">
        <v>10101020110</v>
      </c>
      <c r="B21" s="13" t="s">
        <v>19</v>
      </c>
      <c r="C21" s="30"/>
      <c r="D21" s="31">
        <f>1995259.91-1981335.98+349081.17-7647.01-454.58+491140.67-186388.52-231.18+221023.74-37452.11+89447.88-522754.02-436.76+116378.32-19501.78</f>
        <v>506129.74999999977</v>
      </c>
      <c r="E21" s="32"/>
      <c r="F21" s="16"/>
      <c r="G21" s="16"/>
      <c r="H21" s="16"/>
      <c r="I21" s="16"/>
      <c r="J21" s="16"/>
      <c r="L21" s="3"/>
      <c r="M21" s="4"/>
      <c r="N21" s="4"/>
      <c r="O21" s="4"/>
    </row>
    <row r="22" spans="1:15" x14ac:dyDescent="0.25">
      <c r="A22">
        <v>106</v>
      </c>
      <c r="B22" s="7" t="s">
        <v>20</v>
      </c>
      <c r="C22" s="20"/>
      <c r="D22" s="34"/>
      <c r="E22" s="35">
        <f>E24+E39+E43</f>
        <v>11848667.260000002</v>
      </c>
      <c r="F22" s="16"/>
      <c r="G22" s="16"/>
      <c r="H22" s="16"/>
      <c r="I22" s="16"/>
      <c r="J22" s="16"/>
      <c r="L22" s="3"/>
      <c r="M22" s="4"/>
      <c r="N22" s="4"/>
      <c r="O22" s="4"/>
    </row>
    <row r="23" spans="1:15" x14ac:dyDescent="0.25">
      <c r="A23">
        <v>10601</v>
      </c>
      <c r="B23" s="7" t="s">
        <v>7</v>
      </c>
      <c r="C23" s="23"/>
      <c r="D23" s="26">
        <f>E22</f>
        <v>11848667.260000002</v>
      </c>
      <c r="F23" s="16"/>
      <c r="G23" s="16"/>
      <c r="H23" s="16"/>
      <c r="I23" s="16"/>
      <c r="J23" s="16"/>
      <c r="L23" s="3"/>
      <c r="M23" s="4"/>
      <c r="N23" s="4"/>
      <c r="O23" s="4"/>
    </row>
    <row r="24" spans="1:15" ht="18.75" x14ac:dyDescent="0.25">
      <c r="A24">
        <v>1060101</v>
      </c>
      <c r="B24" s="7" t="s">
        <v>21</v>
      </c>
      <c r="C24" s="5"/>
      <c r="D24" s="4"/>
      <c r="E24" s="12">
        <f>D25+D26+D27+D28+D29+D30+D31+D32+D33+D34+D35+D36+D37+D38</f>
        <v>815675.83000000007</v>
      </c>
      <c r="F24" s="16"/>
      <c r="G24" s="16"/>
      <c r="H24" s="16"/>
      <c r="I24" s="16"/>
      <c r="J24" s="16"/>
      <c r="L24" s="3"/>
      <c r="M24" s="4"/>
      <c r="N24" s="4"/>
      <c r="O24" s="4"/>
    </row>
    <row r="25" spans="1:15" x14ac:dyDescent="0.25">
      <c r="A25">
        <v>106010101</v>
      </c>
      <c r="B25" s="36" t="s">
        <v>22</v>
      </c>
      <c r="C25" s="37"/>
      <c r="D25" s="38">
        <v>3870.58</v>
      </c>
      <c r="E25" s="18"/>
      <c r="F25" s="16"/>
      <c r="G25" s="16"/>
      <c r="H25" s="16"/>
      <c r="I25" s="16"/>
      <c r="J25" s="16"/>
      <c r="L25" s="3"/>
      <c r="M25" s="4"/>
      <c r="N25" s="4"/>
      <c r="O25" s="4"/>
    </row>
    <row r="26" spans="1:15" x14ac:dyDescent="0.25">
      <c r="A26">
        <v>106010102</v>
      </c>
      <c r="B26" s="36" t="s">
        <v>23</v>
      </c>
      <c r="C26" s="20"/>
      <c r="D26" s="38">
        <v>21860.25</v>
      </c>
      <c r="E26" s="22"/>
      <c r="F26" s="16"/>
      <c r="G26" s="16"/>
      <c r="H26" s="16"/>
      <c r="I26" s="16"/>
      <c r="J26" s="16"/>
      <c r="L26" s="3"/>
      <c r="M26" s="4"/>
      <c r="N26" s="4"/>
      <c r="O26" s="4"/>
    </row>
    <row r="27" spans="1:15" x14ac:dyDescent="0.25">
      <c r="A27">
        <v>106010103</v>
      </c>
      <c r="B27" s="36" t="s">
        <v>24</v>
      </c>
      <c r="C27" s="23"/>
      <c r="D27" s="38">
        <v>271500</v>
      </c>
      <c r="E27" s="22"/>
      <c r="F27" s="16"/>
      <c r="G27" s="16"/>
      <c r="H27" s="16"/>
      <c r="I27" s="16"/>
      <c r="J27" s="16"/>
      <c r="L27" s="3"/>
      <c r="M27" s="4"/>
      <c r="N27" s="4"/>
      <c r="O27" s="4"/>
    </row>
    <row r="28" spans="1:15" x14ac:dyDescent="0.25">
      <c r="A28">
        <v>106010104</v>
      </c>
      <c r="B28" s="36" t="s">
        <v>25</v>
      </c>
      <c r="C28" s="20"/>
      <c r="D28" s="38">
        <v>15540</v>
      </c>
      <c r="E28" s="22"/>
      <c r="F28" s="16"/>
      <c r="G28" s="16"/>
      <c r="H28" s="16"/>
      <c r="I28" s="16"/>
      <c r="J28" s="16"/>
      <c r="L28" s="3"/>
      <c r="M28" s="4"/>
      <c r="N28" s="4"/>
      <c r="O28" s="4"/>
    </row>
    <row r="29" spans="1:15" x14ac:dyDescent="0.25">
      <c r="A29">
        <v>106010105</v>
      </c>
      <c r="B29" s="36" t="s">
        <v>26</v>
      </c>
      <c r="C29" s="23"/>
      <c r="D29" s="38">
        <v>14905</v>
      </c>
      <c r="E29" s="22"/>
      <c r="F29" s="16"/>
      <c r="G29" s="16"/>
      <c r="H29" s="16"/>
      <c r="I29" s="16"/>
      <c r="J29" s="16"/>
      <c r="L29" s="3"/>
      <c r="M29" s="4"/>
      <c r="N29" s="4"/>
      <c r="O29" s="4"/>
    </row>
    <row r="30" spans="1:15" x14ac:dyDescent="0.25">
      <c r="A30">
        <v>106010108</v>
      </c>
      <c r="B30" s="39" t="s">
        <v>27</v>
      </c>
      <c r="C30" s="37"/>
      <c r="D30" s="38">
        <v>90000</v>
      </c>
      <c r="E30" s="18"/>
      <c r="K30" s="2"/>
      <c r="L30" s="3"/>
      <c r="M30" s="4"/>
      <c r="N30" s="4"/>
      <c r="O30" s="4"/>
    </row>
    <row r="31" spans="1:15" x14ac:dyDescent="0.25">
      <c r="A31">
        <v>106010112</v>
      </c>
      <c r="B31" s="39" t="s">
        <v>28</v>
      </c>
      <c r="C31" s="37"/>
      <c r="D31" s="38">
        <v>60000</v>
      </c>
      <c r="E31" s="18"/>
      <c r="K31" s="2"/>
      <c r="L31" s="3"/>
      <c r="M31" s="4"/>
      <c r="N31" s="4"/>
      <c r="O31" s="4"/>
    </row>
    <row r="32" spans="1:15" x14ac:dyDescent="0.25">
      <c r="A32">
        <v>106010119</v>
      </c>
      <c r="B32" s="40" t="s">
        <v>29</v>
      </c>
      <c r="C32" s="37"/>
      <c r="D32" s="38">
        <v>70000</v>
      </c>
      <c r="E32" s="18"/>
      <c r="K32" s="2"/>
      <c r="L32" s="3"/>
      <c r="M32" s="4"/>
      <c r="N32" s="4"/>
      <c r="O32" s="3"/>
    </row>
    <row r="33" spans="1:15" x14ac:dyDescent="0.25">
      <c r="A33">
        <v>106010120</v>
      </c>
      <c r="B33" s="40" t="s">
        <v>30</v>
      </c>
      <c r="C33" s="37"/>
      <c r="D33" s="38">
        <v>40000</v>
      </c>
      <c r="E33" s="18"/>
      <c r="K33" s="41"/>
      <c r="L33" s="3"/>
      <c r="M33" s="4"/>
      <c r="N33" s="4"/>
      <c r="O33" s="3"/>
    </row>
    <row r="34" spans="1:15" x14ac:dyDescent="0.25">
      <c r="A34">
        <v>106010121</v>
      </c>
      <c r="B34" s="42" t="s">
        <v>31</v>
      </c>
      <c r="C34" s="43"/>
      <c r="D34" s="44">
        <v>30000</v>
      </c>
      <c r="E34" s="18"/>
      <c r="L34" s="3"/>
      <c r="M34" s="4"/>
      <c r="N34" s="4"/>
      <c r="O34" s="3"/>
    </row>
    <row r="35" spans="1:15" x14ac:dyDescent="0.25">
      <c r="A35">
        <v>106010122</v>
      </c>
      <c r="B35" s="42" t="s">
        <v>32</v>
      </c>
      <c r="C35" s="43"/>
      <c r="D35" s="44">
        <v>75000</v>
      </c>
      <c r="E35" s="18"/>
      <c r="L35" s="3"/>
      <c r="M35" s="4"/>
      <c r="N35" s="4"/>
      <c r="O35" s="3"/>
    </row>
    <row r="36" spans="1:15" x14ac:dyDescent="0.25">
      <c r="A36">
        <v>106010123</v>
      </c>
      <c r="B36" s="45" t="s">
        <v>33</v>
      </c>
      <c r="C36" s="46"/>
      <c r="D36" s="44">
        <v>36000</v>
      </c>
      <c r="E36" s="34"/>
      <c r="G36" s="2"/>
      <c r="H36" s="2"/>
      <c r="K36" s="47"/>
      <c r="L36" s="3"/>
      <c r="M36" s="4"/>
      <c r="N36" s="4"/>
      <c r="O36" s="48"/>
    </row>
    <row r="37" spans="1:15" x14ac:dyDescent="0.25">
      <c r="A37">
        <v>106010124</v>
      </c>
      <c r="B37" s="49" t="s">
        <v>34</v>
      </c>
      <c r="C37" s="46"/>
      <c r="D37" s="44">
        <v>51000</v>
      </c>
      <c r="E37" s="50"/>
      <c r="G37" s="2"/>
      <c r="H37" s="2"/>
      <c r="L37" s="3"/>
      <c r="M37" s="4"/>
      <c r="N37" s="4"/>
      <c r="O37" s="4"/>
    </row>
    <row r="38" spans="1:15" x14ac:dyDescent="0.25">
      <c r="A38">
        <v>106010125</v>
      </c>
      <c r="B38" s="49" t="s">
        <v>35</v>
      </c>
      <c r="C38" s="46"/>
      <c r="D38" s="44">
        <v>36000</v>
      </c>
      <c r="E38" s="34"/>
      <c r="G38" s="2"/>
      <c r="H38" s="2"/>
      <c r="L38" s="3"/>
      <c r="M38" s="4"/>
      <c r="N38" s="4"/>
      <c r="O38" s="4"/>
    </row>
    <row r="39" spans="1:15" x14ac:dyDescent="0.25">
      <c r="A39">
        <v>1060102</v>
      </c>
      <c r="B39" s="51" t="s">
        <v>36</v>
      </c>
      <c r="C39" s="52"/>
      <c r="D39" s="38"/>
      <c r="E39" s="53">
        <f>+D40+D41</f>
        <v>6764595.9400000013</v>
      </c>
      <c r="G39" s="2"/>
      <c r="H39" s="2"/>
      <c r="L39" s="3"/>
      <c r="M39" s="4"/>
      <c r="N39" s="4"/>
      <c r="O39" s="4"/>
    </row>
    <row r="40" spans="1:15" x14ac:dyDescent="0.25">
      <c r="A40">
        <v>106010203</v>
      </c>
      <c r="B40" s="54" t="s">
        <v>37</v>
      </c>
      <c r="C40" s="52"/>
      <c r="D40" s="38">
        <f>14915073.91+21240+21240+82135.19+2826778.97-796199.88-10498590.73</f>
        <v>6571677.4600000009</v>
      </c>
      <c r="E40" s="34"/>
      <c r="G40" s="2"/>
      <c r="H40" s="2"/>
      <c r="L40" s="3"/>
      <c r="M40" s="4"/>
      <c r="N40" s="4"/>
      <c r="O40" s="4"/>
    </row>
    <row r="41" spans="1:15" x14ac:dyDescent="0.25">
      <c r="A41">
        <v>106010204</v>
      </c>
      <c r="B41" s="54" t="s">
        <v>38</v>
      </c>
      <c r="C41" s="52"/>
      <c r="D41" s="38">
        <v>192918.48</v>
      </c>
      <c r="E41" s="34"/>
      <c r="G41" s="2"/>
      <c r="H41" s="2"/>
      <c r="L41" s="3"/>
      <c r="M41" s="4"/>
      <c r="N41" s="4"/>
      <c r="O41" s="4"/>
    </row>
    <row r="42" spans="1:15" x14ac:dyDescent="0.25">
      <c r="B42" s="54"/>
      <c r="C42" s="52"/>
      <c r="D42" s="38"/>
      <c r="E42" s="34"/>
      <c r="G42" s="2"/>
      <c r="H42" s="2"/>
      <c r="L42" s="3"/>
      <c r="M42" s="4"/>
      <c r="N42" s="4"/>
      <c r="O42" s="4"/>
    </row>
    <row r="43" spans="1:15" x14ac:dyDescent="0.25">
      <c r="A43" s="55">
        <v>1060103</v>
      </c>
      <c r="B43" s="51" t="s">
        <v>39</v>
      </c>
      <c r="C43" s="52"/>
      <c r="D43" s="38"/>
      <c r="E43" s="53">
        <f>+D44</f>
        <v>4268395.49</v>
      </c>
      <c r="G43" s="2"/>
      <c r="H43" s="2"/>
      <c r="L43" s="3"/>
      <c r="M43" s="4"/>
      <c r="N43" s="4"/>
      <c r="O43" s="4"/>
    </row>
    <row r="44" spans="1:15" ht="25.5" x14ac:dyDescent="0.25">
      <c r="A44">
        <v>106010301</v>
      </c>
      <c r="B44" s="54" t="s">
        <v>40</v>
      </c>
      <c r="C44" s="52"/>
      <c r="D44" s="38">
        <f>3660195.35+895697.43-287497.29</f>
        <v>4268395.49</v>
      </c>
      <c r="E44" s="34"/>
      <c r="G44" s="2"/>
      <c r="H44" s="2"/>
      <c r="L44" s="3"/>
      <c r="M44" s="4"/>
      <c r="N44" s="4"/>
      <c r="O44" s="4"/>
    </row>
    <row r="45" spans="1:15" x14ac:dyDescent="0.25">
      <c r="A45">
        <v>11</v>
      </c>
      <c r="B45" s="54" t="s">
        <v>41</v>
      </c>
      <c r="C45" s="52"/>
      <c r="D45" s="38"/>
      <c r="E45" s="53">
        <f>D46</f>
        <v>53267458.780000001</v>
      </c>
      <c r="G45" s="2"/>
      <c r="H45" s="2"/>
      <c r="L45" s="3"/>
      <c r="M45" s="4"/>
      <c r="N45" s="4"/>
      <c r="O45" s="4"/>
    </row>
    <row r="46" spans="1:15" x14ac:dyDescent="0.25">
      <c r="A46" s="55">
        <v>1103</v>
      </c>
      <c r="B46" s="51" t="s">
        <v>42</v>
      </c>
      <c r="C46" s="52"/>
      <c r="D46" s="53">
        <f>D47</f>
        <v>53267458.780000001</v>
      </c>
      <c r="E46" s="34"/>
      <c r="G46" s="2"/>
      <c r="H46" s="2"/>
      <c r="I46" s="2"/>
      <c r="L46" s="3"/>
      <c r="M46" s="4"/>
      <c r="N46" s="4"/>
      <c r="O46" s="4"/>
    </row>
    <row r="47" spans="1:15" x14ac:dyDescent="0.25">
      <c r="A47">
        <v>110301</v>
      </c>
      <c r="B47" s="54" t="s">
        <v>43</v>
      </c>
      <c r="C47" s="52"/>
      <c r="D47" s="38">
        <f>D48+D49+D52+D53+D54+D56</f>
        <v>53267458.780000001</v>
      </c>
      <c r="E47" s="34"/>
      <c r="G47" s="2"/>
      <c r="H47" s="2"/>
      <c r="I47" s="2"/>
      <c r="L47" s="3"/>
      <c r="M47" s="4"/>
      <c r="N47" s="4"/>
      <c r="O47" s="4"/>
    </row>
    <row r="48" spans="1:15" x14ac:dyDescent="0.25">
      <c r="A48">
        <v>11030101</v>
      </c>
      <c r="B48" s="54" t="s">
        <v>44</v>
      </c>
      <c r="C48" s="52"/>
      <c r="D48" s="38">
        <v>38787166.299999997</v>
      </c>
      <c r="E48" s="34"/>
      <c r="G48" s="2"/>
      <c r="H48" s="2"/>
      <c r="I48" s="10"/>
      <c r="K48" s="56"/>
      <c r="L48" s="3"/>
      <c r="M48" s="4"/>
      <c r="N48" s="4"/>
      <c r="O48" s="4"/>
    </row>
    <row r="49" spans="1:15" ht="25.5" x14ac:dyDescent="0.25">
      <c r="A49" s="55">
        <v>11030102</v>
      </c>
      <c r="B49" s="51" t="s">
        <v>45</v>
      </c>
      <c r="C49" s="52"/>
      <c r="D49" s="57">
        <f>SUM(D50:D51)</f>
        <v>34730145.609999999</v>
      </c>
      <c r="E49" s="34"/>
      <c r="G49" s="2"/>
      <c r="H49" s="2"/>
      <c r="J49" s="41"/>
      <c r="K49" s="56"/>
      <c r="L49" s="58"/>
      <c r="M49" s="4"/>
      <c r="N49" s="4"/>
      <c r="O49" s="4"/>
    </row>
    <row r="50" spans="1:15" x14ac:dyDescent="0.25">
      <c r="A50">
        <v>1103010201</v>
      </c>
      <c r="B50" s="54" t="s">
        <v>46</v>
      </c>
      <c r="C50" s="52"/>
      <c r="D50" s="38">
        <f>22503755.64+397929.04-200042.74</f>
        <v>22701641.940000001</v>
      </c>
      <c r="E50" s="34"/>
      <c r="G50" s="2"/>
      <c r="H50" s="2"/>
      <c r="J50" s="41"/>
      <c r="K50" s="41"/>
      <c r="L50" s="58"/>
      <c r="M50" s="4"/>
      <c r="N50" s="4"/>
      <c r="O50" s="4"/>
    </row>
    <row r="51" spans="1:15" x14ac:dyDescent="0.25">
      <c r="A51">
        <v>1103010202</v>
      </c>
      <c r="B51" s="54" t="s">
        <v>47</v>
      </c>
      <c r="C51" s="52"/>
      <c r="D51" s="38">
        <f>11251230.91+777272.76</f>
        <v>12028503.67</v>
      </c>
      <c r="E51" s="34"/>
      <c r="G51" s="2"/>
      <c r="H51" s="2"/>
      <c r="J51" s="41"/>
      <c r="L51" s="58"/>
      <c r="M51" s="4"/>
      <c r="N51" s="4"/>
      <c r="O51" s="4"/>
    </row>
    <row r="52" spans="1:15" x14ac:dyDescent="0.25">
      <c r="A52">
        <v>11030103</v>
      </c>
      <c r="B52" s="54" t="s">
        <v>48</v>
      </c>
      <c r="C52" s="52"/>
      <c r="D52" s="38">
        <f>44057543.99+92000.41</f>
        <v>44149544.399999999</v>
      </c>
      <c r="E52" s="34"/>
      <c r="G52" s="2"/>
      <c r="H52" s="2"/>
      <c r="L52" s="3"/>
      <c r="M52" s="4"/>
      <c r="N52" s="4"/>
      <c r="O52" s="4"/>
    </row>
    <row r="53" spans="1:15" x14ac:dyDescent="0.25">
      <c r="A53">
        <v>11030105</v>
      </c>
      <c r="B53" s="54" t="s">
        <v>49</v>
      </c>
      <c r="C53" s="52"/>
      <c r="D53" s="38">
        <f>2169952.34+70800-66410.3</f>
        <v>2174342.04</v>
      </c>
      <c r="E53" s="34"/>
      <c r="G53" s="2"/>
      <c r="H53" s="2"/>
      <c r="I53" s="10"/>
      <c r="L53" s="3"/>
      <c r="M53" s="4"/>
      <c r="N53" s="4"/>
      <c r="O53" s="3"/>
    </row>
    <row r="54" spans="1:15" x14ac:dyDescent="0.25">
      <c r="A54" s="4">
        <v>11030106</v>
      </c>
      <c r="B54" s="59" t="s">
        <v>50</v>
      </c>
      <c r="C54" s="52"/>
      <c r="D54" s="38">
        <f>5137163.59+63956+200609.44</f>
        <v>5401729.0300000003</v>
      </c>
      <c r="E54" s="34"/>
      <c r="G54" s="2"/>
      <c r="H54" s="2"/>
      <c r="L54" s="3"/>
      <c r="M54" s="4"/>
      <c r="N54" s="4"/>
      <c r="O54" s="3"/>
    </row>
    <row r="55" spans="1:15" x14ac:dyDescent="0.25">
      <c r="A55" s="4"/>
      <c r="B55" s="59"/>
      <c r="C55" s="52"/>
      <c r="D55" s="38"/>
      <c r="E55" s="34"/>
      <c r="G55" s="2"/>
      <c r="H55" s="2"/>
      <c r="L55" s="3"/>
      <c r="M55" s="4"/>
      <c r="N55" s="4"/>
      <c r="O55" s="3"/>
    </row>
    <row r="56" spans="1:15" x14ac:dyDescent="0.25">
      <c r="A56" s="55">
        <v>11030199</v>
      </c>
      <c r="B56" s="51" t="s">
        <v>51</v>
      </c>
      <c r="C56" s="52"/>
      <c r="D56" s="53">
        <f>D57+D58+D59+D60+D61+D62</f>
        <v>-71975468.600000009</v>
      </c>
      <c r="E56" s="34"/>
      <c r="G56" s="2"/>
      <c r="H56" s="2"/>
      <c r="K56" s="10"/>
      <c r="L56" s="3"/>
      <c r="M56" s="4"/>
      <c r="N56" s="4"/>
      <c r="O56" s="3"/>
    </row>
    <row r="57" spans="1:15" x14ac:dyDescent="0.25">
      <c r="A57">
        <v>1103019901</v>
      </c>
      <c r="B57" s="54" t="s">
        <v>44</v>
      </c>
      <c r="C57" s="52"/>
      <c r="D57" s="38">
        <f>-17092041.31</f>
        <v>-17092041.309999999</v>
      </c>
      <c r="E57" s="34"/>
      <c r="G57" s="2"/>
      <c r="H57" s="38"/>
      <c r="L57" s="3"/>
      <c r="M57" s="4"/>
      <c r="N57" s="4"/>
      <c r="O57" s="4"/>
    </row>
    <row r="58" spans="1:15" x14ac:dyDescent="0.25">
      <c r="A58">
        <v>1103019902</v>
      </c>
      <c r="B58" s="54" t="s">
        <v>52</v>
      </c>
      <c r="C58" s="52"/>
      <c r="D58" s="38">
        <f>-27304918.48+2700517-2582243.13-10732.26+2582243.13+1045942.67+4039932.93-274541.63+163867.17+2960390.77</f>
        <v>-16679541.829999998</v>
      </c>
      <c r="E58" s="34"/>
      <c r="G58" s="2"/>
      <c r="H58" s="38"/>
      <c r="L58" s="3"/>
      <c r="M58" s="4"/>
      <c r="N58" s="4"/>
      <c r="O58" s="33"/>
    </row>
    <row r="59" spans="1:15" x14ac:dyDescent="0.25">
      <c r="A59">
        <v>1103019903</v>
      </c>
      <c r="B59" s="54" t="s">
        <v>53</v>
      </c>
      <c r="C59" s="52"/>
      <c r="D59" s="38">
        <f>-32632905.94-359269.05-9565.8+5223934.35-242110.69+3312062.67-539942.51</f>
        <v>-25247796.97000001</v>
      </c>
      <c r="E59" s="34"/>
      <c r="G59" s="2"/>
      <c r="H59" s="38"/>
      <c r="L59" s="3"/>
      <c r="M59" s="4"/>
      <c r="N59" s="4"/>
      <c r="O59" s="4"/>
    </row>
    <row r="60" spans="1:15" x14ac:dyDescent="0.25">
      <c r="A60">
        <v>1103019904</v>
      </c>
      <c r="B60" s="54" t="s">
        <v>54</v>
      </c>
      <c r="C60" s="52"/>
      <c r="D60" s="38">
        <f>-7534055.84-34502.58+1997992.63-58792.59-3090161.58-236174.39</f>
        <v>-8955694.3500000015</v>
      </c>
      <c r="E60" s="34"/>
      <c r="G60" s="2"/>
      <c r="H60" s="38"/>
      <c r="L60" s="3"/>
      <c r="M60" s="4"/>
      <c r="N60" s="4"/>
      <c r="O60" s="4"/>
    </row>
    <row r="61" spans="1:15" x14ac:dyDescent="0.25">
      <c r="A61">
        <v>1103019905</v>
      </c>
      <c r="B61" s="54" t="s">
        <v>49</v>
      </c>
      <c r="C61" s="52"/>
      <c r="D61" s="38">
        <f>-2878523.43-2471.44-1131.42+1227530.81-71962.29-115772.56-8089.94</f>
        <v>-1850420.27</v>
      </c>
      <c r="E61" s="34"/>
      <c r="G61" s="2"/>
      <c r="H61" s="38"/>
      <c r="L61" s="3"/>
      <c r="M61" s="4"/>
      <c r="N61" s="4"/>
      <c r="O61" s="4"/>
    </row>
    <row r="62" spans="1:15" x14ac:dyDescent="0.25">
      <c r="A62">
        <v>1103019906</v>
      </c>
      <c r="B62" s="54" t="s">
        <v>50</v>
      </c>
      <c r="C62" s="52"/>
      <c r="D62" s="38">
        <f>-2103200.71-46773.16</f>
        <v>-2149973.87</v>
      </c>
      <c r="E62" s="34"/>
      <c r="G62" s="2"/>
      <c r="H62" s="38"/>
      <c r="L62" s="3"/>
      <c r="M62" s="4"/>
      <c r="N62" s="4"/>
      <c r="O62" s="4"/>
    </row>
    <row r="63" spans="1:15" x14ac:dyDescent="0.25">
      <c r="A63" s="55">
        <v>1104</v>
      </c>
      <c r="B63" s="51" t="s">
        <v>55</v>
      </c>
      <c r="C63" s="52"/>
      <c r="D63" s="53"/>
      <c r="E63" s="53">
        <f>+D64</f>
        <v>6400383.1499999994</v>
      </c>
      <c r="G63" s="2"/>
      <c r="H63" s="38"/>
      <c r="L63" s="3"/>
      <c r="M63" s="4"/>
      <c r="N63" s="4"/>
      <c r="O63" s="4"/>
    </row>
    <row r="64" spans="1:15" x14ac:dyDescent="0.25">
      <c r="A64" s="55">
        <v>110401</v>
      </c>
      <c r="B64" s="51" t="s">
        <v>55</v>
      </c>
      <c r="C64" s="52"/>
      <c r="D64" s="53">
        <f>+D66+D70</f>
        <v>6400383.1499999994</v>
      </c>
      <c r="E64" s="34"/>
      <c r="G64" s="2"/>
      <c r="H64" s="38"/>
      <c r="L64" s="3"/>
      <c r="M64" s="4"/>
      <c r="N64" s="4"/>
      <c r="O64" s="4"/>
    </row>
    <row r="65" spans="1:15" x14ac:dyDescent="0.25">
      <c r="A65">
        <v>11040101</v>
      </c>
      <c r="B65" s="54" t="s">
        <v>56</v>
      </c>
      <c r="C65" s="52"/>
      <c r="D65" s="38"/>
      <c r="E65" s="34"/>
      <c r="G65" s="2"/>
      <c r="H65" s="38"/>
      <c r="L65" s="3"/>
      <c r="M65" s="4"/>
      <c r="N65" s="4"/>
      <c r="O65" s="4"/>
    </row>
    <row r="66" spans="1:15" x14ac:dyDescent="0.25">
      <c r="A66">
        <v>11040102</v>
      </c>
      <c r="B66" s="54" t="s">
        <v>57</v>
      </c>
      <c r="C66" s="52"/>
      <c r="D66" s="38">
        <f>130839.61+10519830.73+117858.27</f>
        <v>10768528.609999999</v>
      </c>
      <c r="E66" s="34"/>
      <c r="G66" s="2"/>
      <c r="H66" s="38"/>
      <c r="L66" s="3"/>
      <c r="M66" s="4"/>
      <c r="N66" s="4"/>
      <c r="O66" s="4"/>
    </row>
    <row r="67" spans="1:15" hidden="1" x14ac:dyDescent="0.25">
      <c r="A67">
        <v>11040103</v>
      </c>
      <c r="B67" s="54" t="s">
        <v>58</v>
      </c>
      <c r="C67" s="52"/>
      <c r="D67" s="38"/>
      <c r="E67" s="34"/>
      <c r="G67" s="2"/>
      <c r="H67" s="38"/>
      <c r="L67" s="3"/>
      <c r="M67" s="4"/>
      <c r="N67" s="4"/>
      <c r="O67" s="4"/>
    </row>
    <row r="68" spans="1:15" hidden="1" x14ac:dyDescent="0.25">
      <c r="A68">
        <v>11040104</v>
      </c>
      <c r="B68" s="54" t="s">
        <v>59</v>
      </c>
      <c r="C68" s="52"/>
      <c r="D68" s="38"/>
      <c r="E68" s="34"/>
      <c r="G68" s="2"/>
      <c r="H68" s="38"/>
      <c r="L68" s="3"/>
      <c r="M68" s="4"/>
      <c r="N68" s="4"/>
      <c r="O68" s="4"/>
    </row>
    <row r="69" spans="1:15" ht="25.5" hidden="1" x14ac:dyDescent="0.25">
      <c r="A69">
        <v>11040105</v>
      </c>
      <c r="B69" s="54" t="s">
        <v>60</v>
      </c>
      <c r="C69" s="52"/>
      <c r="D69" s="38"/>
      <c r="E69" s="34"/>
      <c r="G69" s="2"/>
      <c r="H69" s="38"/>
      <c r="L69" s="3"/>
      <c r="M69" s="4"/>
      <c r="N69" s="4"/>
      <c r="O69" s="4"/>
    </row>
    <row r="70" spans="1:15" x14ac:dyDescent="0.25">
      <c r="A70">
        <v>110401998</v>
      </c>
      <c r="B70" s="51" t="s">
        <v>61</v>
      </c>
      <c r="C70" s="52"/>
      <c r="D70" s="53">
        <f>+D71</f>
        <v>-4368145.46</v>
      </c>
      <c r="E70" s="34"/>
      <c r="G70" s="2"/>
      <c r="H70" s="38"/>
      <c r="L70" s="3"/>
      <c r="M70" s="4"/>
      <c r="N70" s="4"/>
      <c r="O70" s="4"/>
    </row>
    <row r="71" spans="1:15" x14ac:dyDescent="0.25">
      <c r="A71">
        <v>110401998</v>
      </c>
      <c r="B71" s="54" t="s">
        <v>55</v>
      </c>
      <c r="C71" s="52"/>
      <c r="D71" s="38">
        <f>+D73</f>
        <v>-4368145.46</v>
      </c>
      <c r="E71" s="34"/>
      <c r="G71" s="2"/>
      <c r="H71" s="38"/>
      <c r="L71" s="3"/>
      <c r="M71" s="4"/>
      <c r="N71" s="4"/>
      <c r="O71" s="4"/>
    </row>
    <row r="72" spans="1:15" x14ac:dyDescent="0.25">
      <c r="A72">
        <v>11040199801</v>
      </c>
      <c r="B72" s="54" t="s">
        <v>62</v>
      </c>
      <c r="C72" s="52"/>
      <c r="D72" s="38"/>
      <c r="E72" s="34"/>
      <c r="G72" s="2"/>
      <c r="H72" s="38"/>
      <c r="L72" s="3"/>
      <c r="M72" s="4"/>
      <c r="N72" s="4"/>
      <c r="O72" s="4"/>
    </row>
    <row r="73" spans="1:15" x14ac:dyDescent="0.25">
      <c r="A73">
        <v>11040199802</v>
      </c>
      <c r="B73" s="54" t="s">
        <v>63</v>
      </c>
      <c r="C73" s="52"/>
      <c r="D73" s="38">
        <f>-4039932.93+117858.27-224188.73-117858.27-104023.8</f>
        <v>-4368145.46</v>
      </c>
      <c r="E73" s="34"/>
      <c r="G73" s="2"/>
      <c r="H73" s="38"/>
      <c r="L73" s="3"/>
      <c r="M73" s="4"/>
      <c r="N73" s="4"/>
      <c r="O73" s="4"/>
    </row>
    <row r="74" spans="1:15" hidden="1" x14ac:dyDescent="0.25">
      <c r="A74">
        <v>11040199803</v>
      </c>
      <c r="B74" s="54" t="s">
        <v>58</v>
      </c>
      <c r="C74" s="52"/>
      <c r="D74" s="38"/>
      <c r="E74" s="34"/>
      <c r="G74" s="2"/>
      <c r="H74" s="38"/>
      <c r="L74" s="3"/>
      <c r="M74" s="4"/>
      <c r="N74" s="4"/>
      <c r="O74" s="4"/>
    </row>
    <row r="75" spans="1:15" hidden="1" x14ac:dyDescent="0.25">
      <c r="A75">
        <v>11040199804</v>
      </c>
      <c r="B75" s="54" t="s">
        <v>59</v>
      </c>
      <c r="C75" s="52"/>
      <c r="D75" s="38"/>
      <c r="E75" s="34"/>
      <c r="G75" s="2"/>
      <c r="H75" s="38"/>
      <c r="L75" s="3"/>
      <c r="M75" s="4"/>
      <c r="N75" s="4"/>
      <c r="O75" s="4"/>
    </row>
    <row r="76" spans="1:15" ht="25.5" hidden="1" x14ac:dyDescent="0.25">
      <c r="A76">
        <v>11040199805</v>
      </c>
      <c r="B76" s="54" t="s">
        <v>64</v>
      </c>
      <c r="C76" s="52"/>
      <c r="D76" s="38"/>
      <c r="E76" s="34"/>
      <c r="G76" s="2"/>
      <c r="H76" s="38"/>
      <c r="L76" s="3"/>
      <c r="M76" s="4"/>
      <c r="N76" s="4"/>
      <c r="O76" s="4"/>
    </row>
    <row r="77" spans="1:15" x14ac:dyDescent="0.25">
      <c r="B77" s="51"/>
      <c r="C77" s="52"/>
      <c r="D77" s="34"/>
      <c r="E77" s="53"/>
      <c r="G77" s="2"/>
      <c r="H77" s="2"/>
      <c r="L77" s="3"/>
      <c r="M77" s="4"/>
      <c r="N77" s="4"/>
      <c r="O77" s="4"/>
    </row>
    <row r="78" spans="1:15" x14ac:dyDescent="0.25">
      <c r="A78">
        <v>2</v>
      </c>
      <c r="B78" s="51" t="s">
        <v>65</v>
      </c>
      <c r="C78" s="52"/>
      <c r="D78" s="34"/>
      <c r="E78" s="53">
        <f>D79</f>
        <v>9051489.5899999999</v>
      </c>
      <c r="G78" s="2"/>
      <c r="H78" s="2"/>
      <c r="L78" s="58"/>
      <c r="M78" s="4"/>
      <c r="N78" s="4"/>
      <c r="O78" s="4"/>
    </row>
    <row r="79" spans="1:15" x14ac:dyDescent="0.25">
      <c r="A79">
        <v>20</v>
      </c>
      <c r="B79" s="51" t="s">
        <v>66</v>
      </c>
      <c r="C79" s="52"/>
      <c r="D79" s="53">
        <f>D80+D82+D83</f>
        <v>9051489.5899999999</v>
      </c>
      <c r="E79" s="53"/>
      <c r="G79" s="2"/>
      <c r="H79" s="2"/>
      <c r="L79" s="3"/>
      <c r="M79" s="33"/>
      <c r="N79" s="4"/>
      <c r="O79" s="4"/>
    </row>
    <row r="80" spans="1:15" ht="17.25" x14ac:dyDescent="0.4">
      <c r="A80">
        <v>201</v>
      </c>
      <c r="B80" s="51" t="s">
        <v>7</v>
      </c>
      <c r="C80" s="52"/>
      <c r="D80" s="53">
        <f>D81</f>
        <v>6380814.7000000002</v>
      </c>
      <c r="E80" s="53"/>
      <c r="G80" s="2"/>
      <c r="H80" s="2"/>
      <c r="L80" s="60"/>
      <c r="M80" s="4"/>
      <c r="N80" s="4"/>
      <c r="O80" s="4"/>
    </row>
    <row r="81" spans="1:15" x14ac:dyDescent="0.25">
      <c r="A81">
        <v>2010101</v>
      </c>
      <c r="B81" s="51" t="s">
        <v>67</v>
      </c>
      <c r="C81" s="52"/>
      <c r="D81" s="38">
        <v>6380814.7000000002</v>
      </c>
      <c r="E81" s="53"/>
      <c r="G81" s="2"/>
      <c r="H81" s="2"/>
      <c r="L81" s="3"/>
      <c r="M81" s="4"/>
      <c r="N81" s="4"/>
      <c r="O81" s="4"/>
    </row>
    <row r="82" spans="1:15" x14ac:dyDescent="0.25">
      <c r="A82">
        <v>2010102</v>
      </c>
      <c r="B82" s="51" t="s">
        <v>68</v>
      </c>
      <c r="C82" s="52"/>
      <c r="D82" s="53">
        <f>1234695.52-1218045.52+25922.65+1549648.1+5244.43+1050233.5</f>
        <v>2647698.6799999997</v>
      </c>
      <c r="E82" s="53"/>
      <c r="G82" s="2"/>
      <c r="H82" s="2"/>
      <c r="I82" s="10"/>
      <c r="L82" s="3"/>
      <c r="M82" s="4"/>
      <c r="N82" s="4"/>
      <c r="O82" s="4"/>
    </row>
    <row r="83" spans="1:15" x14ac:dyDescent="0.25">
      <c r="B83" s="51" t="s">
        <v>69</v>
      </c>
      <c r="C83" s="52"/>
      <c r="D83" s="53">
        <f>D85+D84+D86</f>
        <v>22976.21</v>
      </c>
      <c r="E83" s="53"/>
      <c r="G83" s="2"/>
      <c r="H83" s="2"/>
      <c r="I83" s="10"/>
      <c r="L83" s="3"/>
      <c r="M83" s="4"/>
      <c r="N83" s="4"/>
      <c r="O83" s="4"/>
    </row>
    <row r="84" spans="1:15" x14ac:dyDescent="0.25">
      <c r="B84" s="51" t="s">
        <v>70</v>
      </c>
      <c r="C84" s="52"/>
      <c r="D84" s="53">
        <f>777.97+11700-777.97</f>
        <v>11700</v>
      </c>
      <c r="E84" s="53"/>
      <c r="G84" s="2"/>
      <c r="H84" s="2"/>
      <c r="I84" s="10"/>
      <c r="L84" s="3"/>
      <c r="M84" s="4"/>
      <c r="N84" s="4"/>
      <c r="O84" s="4"/>
    </row>
    <row r="85" spans="1:15" x14ac:dyDescent="0.25">
      <c r="B85" s="51" t="s">
        <v>71</v>
      </c>
      <c r="C85" s="52"/>
      <c r="D85" s="53">
        <f>2009.64+3971.19-805.02+805.02-1204.62</f>
        <v>4776.21</v>
      </c>
      <c r="E85" s="53"/>
      <c r="G85" s="2"/>
      <c r="H85" s="2"/>
      <c r="I85" s="10"/>
      <c r="L85" s="3"/>
      <c r="M85" s="4"/>
      <c r="N85" s="4"/>
      <c r="O85" s="4"/>
    </row>
    <row r="86" spans="1:15" x14ac:dyDescent="0.25">
      <c r="B86" s="51" t="s">
        <v>72</v>
      </c>
      <c r="C86" s="52"/>
      <c r="D86" s="53">
        <v>6500</v>
      </c>
      <c r="E86" s="53"/>
      <c r="G86" s="2"/>
      <c r="H86" s="2"/>
      <c r="I86" s="10"/>
      <c r="L86" s="3"/>
      <c r="M86" s="4"/>
      <c r="N86" s="4"/>
      <c r="O86" s="4"/>
    </row>
    <row r="87" spans="1:15" x14ac:dyDescent="0.25">
      <c r="B87" s="51"/>
      <c r="C87" s="52"/>
      <c r="D87" s="53"/>
      <c r="E87" s="53"/>
      <c r="G87" s="2"/>
      <c r="H87" s="2"/>
      <c r="I87" s="10"/>
      <c r="L87" s="3"/>
      <c r="M87" s="4"/>
      <c r="N87" s="4"/>
      <c r="O87" s="4"/>
    </row>
    <row r="88" spans="1:15" x14ac:dyDescent="0.25">
      <c r="A88">
        <v>3</v>
      </c>
      <c r="B88" s="51" t="s">
        <v>73</v>
      </c>
      <c r="C88" s="52"/>
      <c r="D88" s="53"/>
      <c r="E88" s="26">
        <f>D89</f>
        <v>66109131.100000054</v>
      </c>
      <c r="G88" s="2"/>
      <c r="H88" s="2"/>
      <c r="L88" s="3"/>
      <c r="M88" s="4"/>
      <c r="N88" s="4"/>
      <c r="O88" s="4"/>
    </row>
    <row r="89" spans="1:15" x14ac:dyDescent="0.25">
      <c r="A89">
        <v>30</v>
      </c>
      <c r="B89" s="51" t="s">
        <v>74</v>
      </c>
      <c r="C89" s="52"/>
      <c r="D89" s="26">
        <f>D90+D91+D92+D93+D94+D95</f>
        <v>66109131.100000054</v>
      </c>
      <c r="E89" s="53"/>
      <c r="G89" s="2"/>
      <c r="H89" s="2"/>
      <c r="L89" s="3"/>
      <c r="M89" s="4"/>
      <c r="N89" s="4"/>
      <c r="O89" s="4"/>
    </row>
    <row r="90" spans="1:15" ht="18.75" x14ac:dyDescent="0.3">
      <c r="A90">
        <v>301</v>
      </c>
      <c r="B90" s="51" t="s">
        <v>75</v>
      </c>
      <c r="C90" s="52"/>
      <c r="D90" s="26">
        <v>64329165.399999999</v>
      </c>
      <c r="E90" s="53"/>
      <c r="G90" s="2"/>
      <c r="H90" s="2"/>
      <c r="L90" s="3"/>
      <c r="M90" s="61"/>
      <c r="N90" s="4"/>
      <c r="O90" s="4"/>
    </row>
    <row r="91" spans="1:15" x14ac:dyDescent="0.25">
      <c r="A91">
        <v>30101</v>
      </c>
      <c r="B91" s="51" t="s">
        <v>76</v>
      </c>
      <c r="C91" s="52"/>
      <c r="D91" s="26">
        <v>1112000</v>
      </c>
      <c r="E91" s="53"/>
      <c r="G91" s="2"/>
      <c r="H91" s="2"/>
      <c r="K91" s="26"/>
      <c r="L91" s="3"/>
      <c r="M91" s="62"/>
      <c r="N91" s="4"/>
      <c r="O91" s="4"/>
    </row>
    <row r="92" spans="1:15" x14ac:dyDescent="0.25">
      <c r="A92">
        <v>302</v>
      </c>
      <c r="B92" s="51" t="s">
        <v>77</v>
      </c>
      <c r="C92" s="52"/>
      <c r="D92" s="26">
        <v>5673960.8300000001</v>
      </c>
      <c r="E92" s="53"/>
      <c r="G92" s="2"/>
      <c r="H92" s="2"/>
      <c r="K92" s="26"/>
      <c r="L92" s="3"/>
      <c r="M92" s="62"/>
      <c r="N92" s="4"/>
      <c r="O92" s="4"/>
    </row>
    <row r="93" spans="1:15" x14ac:dyDescent="0.25">
      <c r="A93">
        <v>303</v>
      </c>
      <c r="B93" s="51" t="s">
        <v>78</v>
      </c>
      <c r="C93" s="52"/>
      <c r="D93" s="26">
        <f>-11492926.23+3194473.35+2960390.77</f>
        <v>-5338062.1100000013</v>
      </c>
      <c r="E93" s="53"/>
      <c r="G93" s="2"/>
      <c r="H93" s="2"/>
      <c r="K93" s="26"/>
      <c r="L93" s="3"/>
      <c r="M93" s="62"/>
      <c r="N93" s="4"/>
      <c r="O93" s="4"/>
    </row>
    <row r="94" spans="1:15" x14ac:dyDescent="0.25">
      <c r="A94">
        <v>304</v>
      </c>
      <c r="B94" s="51" t="s">
        <v>79</v>
      </c>
      <c r="C94" s="52"/>
      <c r="D94" s="26">
        <f>543357.68+1350258.35+2700517</f>
        <v>4594133.03</v>
      </c>
      <c r="E94" s="53"/>
      <c r="G94" s="2"/>
      <c r="H94" s="2"/>
      <c r="K94" s="41"/>
      <c r="L94" s="3"/>
      <c r="M94" s="62"/>
      <c r="N94" s="4"/>
      <c r="O94" s="4"/>
    </row>
    <row r="95" spans="1:15" x14ac:dyDescent="0.25">
      <c r="A95">
        <v>305</v>
      </c>
      <c r="B95" s="51" t="s">
        <v>80</v>
      </c>
      <c r="C95" s="52"/>
      <c r="D95" s="26">
        <f>+'[1]Estado de resultado diciembre'!F117</f>
        <v>-4262066.0499999523</v>
      </c>
      <c r="E95" s="53"/>
      <c r="G95" s="2"/>
      <c r="H95" s="2"/>
      <c r="L95" s="3"/>
      <c r="M95" s="62"/>
      <c r="N95" s="4"/>
      <c r="O95" s="4"/>
    </row>
    <row r="96" spans="1:15" x14ac:dyDescent="0.25">
      <c r="B96" s="51"/>
      <c r="C96" s="52"/>
      <c r="D96" s="34"/>
      <c r="E96" s="53"/>
      <c r="G96" s="2"/>
      <c r="H96" s="2"/>
      <c r="L96" s="3"/>
      <c r="M96" s="62"/>
      <c r="N96" s="4"/>
      <c r="O96" s="4"/>
    </row>
    <row r="97" spans="2:13" ht="17.25" x14ac:dyDescent="0.4">
      <c r="B97" s="63" t="s">
        <v>81</v>
      </c>
      <c r="C97" s="41"/>
      <c r="D97" s="64" t="s">
        <v>82</v>
      </c>
      <c r="E97" s="65"/>
      <c r="F97" s="66"/>
      <c r="G97" s="67"/>
      <c r="H97" s="66"/>
      <c r="M97" s="48"/>
    </row>
    <row r="98" spans="2:13" ht="17.25" x14ac:dyDescent="0.4">
      <c r="B98" s="68"/>
      <c r="C98" s="41"/>
      <c r="D98" s="69"/>
      <c r="E98" s="70"/>
      <c r="G98" s="2"/>
      <c r="I98" s="10"/>
    </row>
    <row r="99" spans="2:13" ht="17.25" x14ac:dyDescent="0.4">
      <c r="B99" s="68"/>
      <c r="C99" s="41"/>
      <c r="D99" s="69"/>
      <c r="E99" s="70"/>
      <c r="G99" s="2"/>
      <c r="I99" s="10"/>
    </row>
    <row r="100" spans="2:13" ht="17.25" x14ac:dyDescent="0.4">
      <c r="B100" s="68"/>
      <c r="C100" s="41"/>
      <c r="D100" s="69"/>
      <c r="E100" s="70"/>
      <c r="G100" s="2"/>
      <c r="H100" s="10"/>
      <c r="I100" s="10"/>
    </row>
    <row r="101" spans="2:13" ht="17.25" x14ac:dyDescent="0.4">
      <c r="B101" s="68"/>
      <c r="C101" s="41"/>
      <c r="D101" s="69"/>
      <c r="E101" s="70"/>
      <c r="G101" s="2"/>
    </row>
    <row r="102" spans="2:13" x14ac:dyDescent="0.25">
      <c r="B102" s="71"/>
      <c r="C102" s="41"/>
      <c r="D102" s="72"/>
      <c r="E102" s="73"/>
      <c r="F102" s="74"/>
      <c r="G102" s="74"/>
      <c r="H102" s="74"/>
      <c r="I102" s="74"/>
    </row>
    <row r="103" spans="2:13" x14ac:dyDescent="0.25">
      <c r="B103" s="75" t="s">
        <v>83</v>
      </c>
      <c r="C103" s="76"/>
      <c r="D103" s="77"/>
      <c r="E103" s="78" t="s">
        <v>84</v>
      </c>
      <c r="F103" s="78"/>
      <c r="G103" s="78"/>
      <c r="H103" s="78"/>
      <c r="I103" s="78"/>
      <c r="K103" s="10">
        <f>E7+E45+E63</f>
        <v>75160620.690000013</v>
      </c>
      <c r="L103" s="56" t="s">
        <v>85</v>
      </c>
    </row>
    <row r="104" spans="2:13" x14ac:dyDescent="0.25">
      <c r="B104" s="55"/>
      <c r="C104" s="55"/>
      <c r="D104" s="79"/>
      <c r="E104" s="55"/>
      <c r="F104" s="55"/>
      <c r="G104" s="55"/>
      <c r="H104" s="55"/>
      <c r="K104" s="10">
        <f>E78+E88</f>
        <v>75160620.690000057</v>
      </c>
      <c r="L104" s="56" t="s">
        <v>86</v>
      </c>
    </row>
    <row r="105" spans="2:13" x14ac:dyDescent="0.25">
      <c r="D105" s="68"/>
      <c r="K105" s="10">
        <f>K103-K104</f>
        <v>0</v>
      </c>
    </row>
    <row r="108" spans="2:13" x14ac:dyDescent="0.25">
      <c r="D108" s="10"/>
    </row>
    <row r="374" spans="10:10" x14ac:dyDescent="0.25">
      <c r="J374" t="s">
        <v>87</v>
      </c>
    </row>
  </sheetData>
  <mergeCells count="5">
    <mergeCell ref="B1:E1"/>
    <mergeCell ref="B2:E2"/>
    <mergeCell ref="B3:E3"/>
    <mergeCell ref="B4:E4"/>
    <mergeCell ref="E103:I103"/>
  </mergeCells>
  <pageMargins left="0.70866141732283472" right="0.70866141732283472" top="0.74803149606299213" bottom="0.74803149606299213" header="0.31496062992125984" footer="0.31496062992125984"/>
  <pageSetup scale="74" orientation="portrait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 </vt:lpstr>
      <vt:lpstr>'Balance General '!Área_de_impresión</vt:lpstr>
      <vt:lpstr>'Balance General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Dilone</dc:creator>
  <cp:lastModifiedBy>Luz Dilone</cp:lastModifiedBy>
  <dcterms:created xsi:type="dcterms:W3CDTF">2024-01-11T20:05:12Z</dcterms:created>
  <dcterms:modified xsi:type="dcterms:W3CDTF">2024-01-11T20:06:19Z</dcterms:modified>
</cp:coreProperties>
</file>